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servidor\Users\User\Desktop\Server\PROJETOS\CLIENTE\Município de Paim Filho\2 Projetos do cliente\PE Rede de água Santo Antonio 2025\6 Projetos\"/>
    </mc:Choice>
  </mc:AlternateContent>
  <xr:revisionPtr revIDLastSave="0" documentId="13_ncr:1_{8154DA5F-917A-4BAD-8D34-8F6920CC68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ÇAMENTO" sheetId="1" r:id="rId1"/>
    <sheet name="CRONOGRAM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6" i="1"/>
  <c r="G22" i="1"/>
  <c r="F31" i="1"/>
  <c r="F30" i="1"/>
  <c r="F29" i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F21" i="1"/>
  <c r="G21" i="1" s="1"/>
  <c r="F20" i="1"/>
  <c r="G20" i="1" s="1"/>
  <c r="F19" i="1"/>
  <c r="G19" i="1" s="1"/>
  <c r="F18" i="1"/>
  <c r="G18" i="1" s="1"/>
  <c r="F33" i="1"/>
  <c r="G33" i="1" s="1"/>
  <c r="F34" i="1"/>
  <c r="G34" i="1" s="1"/>
  <c r="F32" i="1"/>
  <c r="G32" i="1" s="1"/>
  <c r="F17" i="1"/>
  <c r="G17" i="1" s="1"/>
  <c r="F16" i="1"/>
  <c r="G16" i="1" s="1"/>
  <c r="F15" i="1"/>
  <c r="G15" i="1" s="1"/>
  <c r="F14" i="1"/>
  <c r="G14" i="1" s="1"/>
  <c r="F13" i="1"/>
  <c r="G13" i="1" s="1"/>
  <c r="F35" i="1"/>
  <c r="G35" i="1" s="1"/>
  <c r="F37" i="1"/>
  <c r="F36" i="1" s="1"/>
  <c r="G37" i="1" l="1"/>
  <c r="G36" i="1" s="1"/>
  <c r="F8" i="1"/>
  <c r="G8" i="1" s="1"/>
  <c r="F12" i="1"/>
  <c r="G12" i="1" s="1"/>
  <c r="C6" i="2"/>
  <c r="C7" i="2" s="1"/>
  <c r="C5" i="2"/>
  <c r="B23" i="2"/>
  <c r="M22" i="2"/>
  <c r="B17" i="2"/>
  <c r="B16" i="2"/>
  <c r="B15" i="2"/>
  <c r="B14" i="2"/>
  <c r="B13" i="2"/>
  <c r="F10" i="1" l="1"/>
  <c r="F11" i="1"/>
  <c r="G11" i="1" s="1"/>
  <c r="G7" i="1" l="1"/>
  <c r="F7" i="1"/>
  <c r="G10" i="1"/>
  <c r="G9" i="1" s="1"/>
  <c r="F9" i="1"/>
  <c r="F6" i="1" s="1"/>
  <c r="G6" i="1" l="1"/>
  <c r="E13" i="2"/>
  <c r="I13" i="2" s="1"/>
  <c r="E14" i="2"/>
  <c r="E15" i="2"/>
  <c r="E16" i="2" l="1"/>
  <c r="K16" i="2" s="1"/>
  <c r="K13" i="2"/>
  <c r="M13" i="2"/>
  <c r="G13" i="2"/>
  <c r="M15" i="2"/>
  <c r="G15" i="2"/>
  <c r="I15" i="2"/>
  <c r="K15" i="2"/>
  <c r="M14" i="2"/>
  <c r="G14" i="2"/>
  <c r="K14" i="2"/>
  <c r="I14" i="2"/>
  <c r="E17" i="2"/>
  <c r="G17" i="2" s="1"/>
  <c r="I16" i="2" l="1"/>
  <c r="G16" i="2"/>
  <c r="M16" i="2"/>
  <c r="G19" i="2"/>
  <c r="G20" i="2" s="1"/>
  <c r="M17" i="2"/>
  <c r="M19" i="2" s="1"/>
  <c r="I17" i="2"/>
  <c r="I19" i="2" s="1"/>
  <c r="K17" i="2"/>
  <c r="K19" i="2" s="1"/>
  <c r="E20" i="2"/>
  <c r="F20" i="2" l="1"/>
  <c r="I20" i="2"/>
  <c r="K20" i="2" s="1"/>
  <c r="D17" i="2"/>
  <c r="D13" i="2"/>
  <c r="D15" i="2"/>
  <c r="D14" i="2"/>
  <c r="D16" i="2"/>
  <c r="H20" i="2" l="1"/>
  <c r="M20" i="2"/>
  <c r="L20" i="2" s="1"/>
  <c r="J20" i="2"/>
  <c r="H19" i="2"/>
  <c r="L19" i="2"/>
  <c r="J19" i="2"/>
  <c r="D20" i="2"/>
  <c r="F19" i="2"/>
  <c r="M23" i="2" l="1"/>
  <c r="J6" i="2" s="1"/>
</calcChain>
</file>

<file path=xl/sharedStrings.xml><?xml version="1.0" encoding="utf-8"?>
<sst xmlns="http://schemas.openxmlformats.org/spreadsheetml/2006/main" count="140" uniqueCount="92">
  <si>
    <t>CÓDIGO SINAPI</t>
  </si>
  <si>
    <t>DESCRIÇÃO</t>
  </si>
  <si>
    <t>UNIDADE</t>
  </si>
  <si>
    <t>UNITÁRIO</t>
  </si>
  <si>
    <t>m</t>
  </si>
  <si>
    <t>m³</t>
  </si>
  <si>
    <t>QUANTIDADE</t>
  </si>
  <si>
    <t>TOTAL sem BDI</t>
  </si>
  <si>
    <t>TOTAL com BDI</t>
  </si>
  <si>
    <t>BDI</t>
  </si>
  <si>
    <t>Obra:</t>
  </si>
  <si>
    <t>Local:</t>
  </si>
  <si>
    <t>Proprietário</t>
  </si>
  <si>
    <t>Tabela de referência:</t>
  </si>
  <si>
    <t>BDI:</t>
  </si>
  <si>
    <t>Data:</t>
  </si>
  <si>
    <t>SERVIÇOS PRELIMINARES</t>
  </si>
  <si>
    <t>OBSERVAÇÕES:</t>
  </si>
  <si>
    <t>CRONOGRAMA FÍSICO FINANCEIRO</t>
  </si>
  <si>
    <t>(    ) GLOBAL          (  X  ) INDIVIDUAL</t>
  </si>
  <si>
    <t xml:space="preserve">VALOR: </t>
  </si>
  <si>
    <t>Item</t>
  </si>
  <si>
    <t>DISCRIMINAÇÃO DOS SERVIÇOS</t>
  </si>
  <si>
    <t>Peso</t>
  </si>
  <si>
    <t xml:space="preserve">Valor das Obras </t>
  </si>
  <si>
    <t>MESES</t>
  </si>
  <si>
    <t>%</t>
  </si>
  <si>
    <t>e Serviços</t>
  </si>
  <si>
    <t>Mês 1</t>
  </si>
  <si>
    <t>Mês 2</t>
  </si>
  <si>
    <t>Mês 3</t>
  </si>
  <si>
    <t>Mês 4</t>
  </si>
  <si>
    <t>(R$)</t>
  </si>
  <si>
    <t>R$</t>
  </si>
  <si>
    <t>TO-</t>
  </si>
  <si>
    <t>SIMPLES</t>
  </si>
  <si>
    <t>TAL</t>
  </si>
  <si>
    <t>ACUMULADO</t>
  </si>
  <si>
    <t>Total + BDI</t>
  </si>
  <si>
    <t>_________________________________________</t>
  </si>
  <si>
    <r>
      <t xml:space="preserve">  Responsável Técnico:</t>
    </r>
    <r>
      <rPr>
        <b/>
        <sz val="12"/>
        <rFont val="Arial"/>
        <family val="2"/>
      </rPr>
      <t xml:space="preserve"> </t>
    </r>
  </si>
  <si>
    <t>VINICIUS SCORTEGAGNA-Eng.Civil CREA 159.192</t>
  </si>
  <si>
    <t xml:space="preserve">  Prefeitura Municipal de Tapejara</t>
  </si>
  <si>
    <t>EMPREENDIMENTO:</t>
  </si>
  <si>
    <t xml:space="preserve">CONCEDENTE: </t>
  </si>
  <si>
    <t xml:space="preserve">PROPONENTE: </t>
  </si>
  <si>
    <t xml:space="preserve">EXECUTOR: </t>
  </si>
  <si>
    <t>unid</t>
  </si>
  <si>
    <t xml:space="preserve">            João Vitor Mazutti - Responsável técnico</t>
  </si>
  <si>
    <t xml:space="preserve">            Engenheiro Ambiental CREA RS208060</t>
  </si>
  <si>
    <t xml:space="preserve">  ________________________________________</t>
  </si>
  <si>
    <t>Escavação mecanizada de vala com profundidade até 1,5 m (média montante e jusante/uma composição por trecho), retroescav. (0,26 m3), largura menor de 0,8 m, em solo de 1A categoria, locais com baixo nível de interferência. AF_09/2024</t>
  </si>
  <si>
    <t>Reaterro mecanizado de vala com retroescavadeira (capacidade da caçamba da retro: 0,26 m³/potência: 88 HP), largura até 0,8 m, profundidade até 1,5 m, com solo (sem substituição) de 1ª categoria, com compactador de solos de percussão. AF_08/2023</t>
  </si>
  <si>
    <t>VALOR TOTAL</t>
  </si>
  <si>
    <t>SISTEMA DE TRATAMENTO DE ÁGUA</t>
  </si>
  <si>
    <t>Estação de tratamento de água compacta, sistema mecânico, sem utilização de energia elétrica, dosagem automática, para desinfecção, com aplicação de produtos sólidos (cloro ou cloro + fluor), com abrigo próprio e fechamento com chave, instalada junto ao poço, sendo acionada e sustentada pelo fluxo de água.</t>
  </si>
  <si>
    <t>Cabo flexível 4x2,5 mm, 0,6/1 KV</t>
  </si>
  <si>
    <t>Rede adutora de água</t>
  </si>
  <si>
    <t>Comunidade Santo Antônio, Interior, Paim Filho</t>
  </si>
  <si>
    <t>Prefeitura Municipal de Paim Filho - RS</t>
  </si>
  <si>
    <t>Poste de concreto armado de seção duplo T, extensão de 8,00 m, resistência de 150 DAN. Tipo D</t>
  </si>
  <si>
    <t xml:space="preserve">            Prefeitura Municipal de Paim Filho/RS</t>
  </si>
  <si>
    <t xml:space="preserve">POÇO ARTESIANO E REDE ADUTORA </t>
  </si>
  <si>
    <t>h</t>
  </si>
  <si>
    <t>Eletricista com encargos complementares</t>
  </si>
  <si>
    <t>Auxiliar de eletricista com encargos complementares</t>
  </si>
  <si>
    <t>Eletrotécnico com encargos complementares</t>
  </si>
  <si>
    <t>Estimativa de mercado</t>
  </si>
  <si>
    <t xml:space="preserve">                     CNPJ: 87.613.567/0001-66</t>
  </si>
  <si>
    <t>Locação de rede de água ou esgoto. AF_03/2024 (Rede de adução)</t>
  </si>
  <si>
    <t>Cabo PP 3x10 mm</t>
  </si>
  <si>
    <t>Timer analógico</t>
  </si>
  <si>
    <t>kit</t>
  </si>
  <si>
    <t>Haste aterramento 2m</t>
  </si>
  <si>
    <t>Conector perfurante 10/95</t>
  </si>
  <si>
    <t>Entrada de energia elétrica, aérea, monofásica, com caixa de embutir, cabo de 16 mm² e disjuntor DIN 50A (não incluso o poste de concreto). AF_12/2025</t>
  </si>
  <si>
    <t>Tubo PEAD liso para rede de água ou esgoto, diâmetro de 32 mm, junta soldada - fornecimento e assentamento. AF_12/2021</t>
  </si>
  <si>
    <t>SINAPI 03/26 - COM DESONERAÇÃO</t>
  </si>
  <si>
    <t>Caixa para hidrômetro concreto pre-moldado, 0,24 m x 0,45 m x 0,30 m</t>
  </si>
  <si>
    <t>Tubo aço galvanizado, classe média, DN 1", E = 2,65mm</t>
  </si>
  <si>
    <t>Luva de ferro galvanizado, com rosca BSP, de 1"</t>
  </si>
  <si>
    <t>União de ferro galvanizado, com assento cônico de bronze, de 1"</t>
  </si>
  <si>
    <t>Curva de 90 graus de ferro galvanizado, com rosca BSP macho/fêmea, de 1"</t>
  </si>
  <si>
    <t>Niple de ferro galvanizado, com rosca BSP, de 1"</t>
  </si>
  <si>
    <t>Bucha de redução de ferro galvanizado, com rosca BSP, de 1.1/4" x 1"</t>
  </si>
  <si>
    <t>Tampa de ferro 6" x 1"</t>
  </si>
  <si>
    <t>Válvula de retenção de bronze, PE com crivos, extremidade com rosca, de 1", para fundo de poço</t>
  </si>
  <si>
    <t>Quadro de comando elétrico</t>
  </si>
  <si>
    <t>Bomba submersa para poços tubulares profundos, diâmetro de 4 polegadas, monofásica, potência 2 HP, 34 estágios</t>
  </si>
  <si>
    <t>Válvula de retenção vertical, de bronze (PN16), 1", 200 PSI, extremidades com rosca</t>
  </si>
  <si>
    <t>Hidrômetro DN 1", 10 m³/h - fornecimento e instalação. AF_03/2024</t>
  </si>
  <si>
    <t>Planilha orçamentária elaborada com base nos valores da tabela SINAPI - março/2026 e em estimativas de mercado. Os materiais/equipamentos devem ser de procedência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</si>
</sst>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(&quot;R$&quot;* #,##0.00_);_(&quot;R$&quot;* \(#,##0.00\);_(&quot;R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4" fillId="3" borderId="15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4" fillId="3" borderId="0" xfId="0" applyFont="1" applyFill="1" applyAlignment="1">
      <alignment vertical="center" wrapText="1"/>
    </xf>
    <xf numFmtId="0" fontId="0" fillId="3" borderId="0" xfId="0" applyFill="1" applyProtection="1">
      <protection locked="0"/>
    </xf>
    <xf numFmtId="0" fontId="0" fillId="3" borderId="18" xfId="0" applyFill="1" applyBorder="1" applyProtection="1">
      <protection locked="0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7" xfId="0" applyFill="1" applyBorder="1"/>
    <xf numFmtId="0" fontId="4" fillId="3" borderId="5" xfId="0" applyFont="1" applyFill="1" applyBorder="1"/>
    <xf numFmtId="0" fontId="4" fillId="3" borderId="1" xfId="0" applyFont="1" applyFill="1" applyBorder="1"/>
    <xf numFmtId="0" fontId="4" fillId="3" borderId="26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28" xfId="0" applyFont="1" applyFill="1" applyBorder="1"/>
    <xf numFmtId="0" fontId="6" fillId="3" borderId="4" xfId="0" applyFont="1" applyFill="1" applyBorder="1" applyAlignment="1">
      <alignment horizontal="center"/>
    </xf>
    <xf numFmtId="0" fontId="4" fillId="3" borderId="17" xfId="0" applyFont="1" applyFill="1" applyBorder="1"/>
    <xf numFmtId="0" fontId="4" fillId="3" borderId="0" xfId="0" applyFont="1" applyFill="1" applyProtection="1">
      <protection locked="0"/>
    </xf>
    <xf numFmtId="10" fontId="6" fillId="3" borderId="22" xfId="0" applyNumberFormat="1" applyFont="1" applyFill="1" applyBorder="1"/>
    <xf numFmtId="44" fontId="6" fillId="3" borderId="25" xfId="1" applyFont="1" applyFill="1" applyBorder="1"/>
    <xf numFmtId="10" fontId="10" fillId="3" borderId="1" xfId="2" applyNumberFormat="1" applyFont="1" applyFill="1" applyBorder="1"/>
    <xf numFmtId="43" fontId="10" fillId="3" borderId="1" xfId="3" applyFont="1" applyFill="1" applyBorder="1" applyProtection="1"/>
    <xf numFmtId="43" fontId="10" fillId="3" borderId="1" xfId="3" applyFont="1" applyFill="1" applyBorder="1"/>
    <xf numFmtId="43" fontId="10" fillId="3" borderId="1" xfId="3" applyFont="1" applyFill="1" applyBorder="1" applyProtection="1">
      <protection locked="0"/>
    </xf>
    <xf numFmtId="43" fontId="10" fillId="3" borderId="28" xfId="3" applyFont="1" applyFill="1" applyBorder="1" applyProtection="1">
      <protection locked="0"/>
    </xf>
    <xf numFmtId="43" fontId="10" fillId="3" borderId="0" xfId="3" applyFont="1" applyFill="1" applyBorder="1"/>
    <xf numFmtId="43" fontId="10" fillId="3" borderId="18" xfId="3" applyFont="1" applyFill="1" applyBorder="1"/>
    <xf numFmtId="9" fontId="10" fillId="3" borderId="1" xfId="2" applyFont="1" applyFill="1" applyBorder="1"/>
    <xf numFmtId="43" fontId="10" fillId="3" borderId="28" xfId="3" applyFont="1" applyFill="1" applyBorder="1"/>
    <xf numFmtId="0" fontId="0" fillId="3" borderId="11" xfId="0" applyFill="1" applyBorder="1"/>
    <xf numFmtId="0" fontId="4" fillId="3" borderId="17" xfId="0" applyFont="1" applyFill="1" applyBorder="1" applyProtection="1">
      <protection locked="0"/>
    </xf>
    <xf numFmtId="14" fontId="4" fillId="3" borderId="0" xfId="0" applyNumberFormat="1" applyFont="1" applyFill="1"/>
    <xf numFmtId="0" fontId="0" fillId="3" borderId="17" xfId="0" applyFill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18" xfId="0" applyFill="1" applyBorder="1"/>
    <xf numFmtId="0" fontId="5" fillId="3" borderId="0" xfId="0" applyFont="1" applyFill="1"/>
    <xf numFmtId="0" fontId="5" fillId="3" borderId="0" xfId="0" applyFont="1" applyFill="1" applyAlignment="1">
      <alignment horizontal="centerContinuous"/>
    </xf>
    <xf numFmtId="0" fontId="8" fillId="3" borderId="0" xfId="0" applyFont="1" applyFill="1"/>
    <xf numFmtId="0" fontId="8" fillId="3" borderId="0" xfId="0" applyFont="1" applyFill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4" fillId="3" borderId="11" xfId="0" applyFont="1" applyFill="1" applyBorder="1" applyProtection="1">
      <protection locked="0"/>
    </xf>
    <xf numFmtId="43" fontId="4" fillId="3" borderId="11" xfId="3" applyFont="1" applyFill="1" applyBorder="1" applyProtection="1">
      <protection locked="0"/>
    </xf>
    <xf numFmtId="0" fontId="5" fillId="3" borderId="0" xfId="0" applyFont="1" applyFill="1" applyAlignment="1">
      <alignment horizontal="center" vertical="center" wrapText="1"/>
    </xf>
    <xf numFmtId="49" fontId="4" fillId="3" borderId="30" xfId="0" applyNumberFormat="1" applyFont="1" applyFill="1" applyBorder="1" applyAlignment="1">
      <alignment vertical="center" wrapText="1"/>
    </xf>
    <xf numFmtId="49" fontId="4" fillId="3" borderId="29" xfId="0" applyNumberFormat="1" applyFont="1" applyFill="1" applyBorder="1" applyAlignment="1">
      <alignment vertical="center" wrapText="1"/>
    </xf>
    <xf numFmtId="49" fontId="4" fillId="3" borderId="26" xfId="0" applyNumberFormat="1" applyFont="1" applyFill="1" applyBorder="1" applyAlignment="1">
      <alignment vertical="center" wrapText="1"/>
    </xf>
    <xf numFmtId="0" fontId="0" fillId="3" borderId="31" xfId="0" applyFill="1" applyBorder="1"/>
    <xf numFmtId="0" fontId="0" fillId="3" borderId="27" xfId="0" applyFill="1" applyBorder="1"/>
    <xf numFmtId="0" fontId="4" fillId="3" borderId="31" xfId="0" applyFont="1" applyFill="1" applyBorder="1" applyProtection="1">
      <protection locked="0"/>
    </xf>
    <xf numFmtId="43" fontId="4" fillId="3" borderId="32" xfId="3" applyFont="1" applyFill="1" applyBorder="1" applyProtection="1">
      <protection locked="0"/>
    </xf>
    <xf numFmtId="10" fontId="5" fillId="3" borderId="1" xfId="2" applyNumberFormat="1" applyFont="1" applyFill="1" applyBorder="1"/>
    <xf numFmtId="0" fontId="11" fillId="2" borderId="8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1" xfId="1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44" fontId="11" fillId="2" borderId="27" xfId="0" applyNumberFormat="1" applyFont="1" applyFill="1" applyBorder="1" applyAlignment="1">
      <alignment vertical="center" wrapText="1"/>
    </xf>
    <xf numFmtId="44" fontId="12" fillId="0" borderId="28" xfId="0" applyNumberFormat="1" applyFont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0" fontId="4" fillId="3" borderId="18" xfId="0" applyFont="1" applyFill="1" applyBorder="1" applyProtection="1">
      <protection locked="0"/>
    </xf>
    <xf numFmtId="0" fontId="4" fillId="3" borderId="18" xfId="0" applyFont="1" applyFill="1" applyBorder="1"/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 wrapText="1"/>
    </xf>
    <xf numFmtId="0" fontId="0" fillId="3" borderId="36" xfId="0" applyFill="1" applyBorder="1" applyAlignment="1">
      <alignment vertical="center"/>
    </xf>
    <xf numFmtId="0" fontId="0" fillId="3" borderId="15" xfId="0" applyFill="1" applyBorder="1" applyAlignment="1">
      <alignment horizontal="left" vertical="center" wrapText="1"/>
    </xf>
    <xf numFmtId="0" fontId="12" fillId="3" borderId="15" xfId="0" applyFont="1" applyFill="1" applyBorder="1"/>
    <xf numFmtId="0" fontId="12" fillId="3" borderId="16" xfId="0" applyFont="1" applyFill="1" applyBorder="1"/>
    <xf numFmtId="0" fontId="0" fillId="3" borderId="19" xfId="0" applyFill="1" applyBorder="1" applyAlignment="1" applyProtection="1">
      <alignment horizontal="centerContinuous"/>
      <protection locked="0"/>
    </xf>
    <xf numFmtId="0" fontId="0" fillId="3" borderId="20" xfId="0" applyFill="1" applyBorder="1" applyAlignment="1" applyProtection="1">
      <alignment horizontal="centerContinuous"/>
      <protection locked="0"/>
    </xf>
    <xf numFmtId="0" fontId="0" fillId="3" borderId="21" xfId="0" applyFill="1" applyBorder="1" applyAlignment="1" applyProtection="1">
      <alignment horizontal="centerContinuous"/>
      <protection locked="0"/>
    </xf>
    <xf numFmtId="0" fontId="12" fillId="3" borderId="1" xfId="0" applyFont="1" applyFill="1" applyBorder="1" applyAlignment="1">
      <alignment horizontal="center" vertical="center"/>
    </xf>
    <xf numFmtId="44" fontId="12" fillId="3" borderId="1" xfId="0" applyNumberFormat="1" applyFont="1" applyFill="1" applyBorder="1" applyAlignment="1">
      <alignment horizontal="center" vertical="center"/>
    </xf>
    <xf numFmtId="44" fontId="12" fillId="3" borderId="28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vertical="center"/>
    </xf>
    <xf numFmtId="0" fontId="0" fillId="3" borderId="15" xfId="0" applyFill="1" applyBorder="1"/>
    <xf numFmtId="0" fontId="0" fillId="3" borderId="16" xfId="0" applyFill="1" applyBorder="1"/>
    <xf numFmtId="44" fontId="12" fillId="0" borderId="1" xfId="1" applyFont="1" applyFill="1" applyBorder="1" applyAlignment="1">
      <alignment horizontal="center" vertical="center"/>
    </xf>
    <xf numFmtId="44" fontId="11" fillId="2" borderId="28" xfId="0" applyNumberFormat="1" applyFont="1" applyFill="1" applyBorder="1" applyAlignment="1">
      <alignment horizontal="center" vertical="center"/>
    </xf>
    <xf numFmtId="44" fontId="11" fillId="2" borderId="8" xfId="0" applyNumberFormat="1" applyFont="1" applyFill="1" applyBorder="1" applyAlignment="1">
      <alignment vertical="center" wrapText="1"/>
    </xf>
    <xf numFmtId="44" fontId="11" fillId="4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4" fontId="11" fillId="2" borderId="9" xfId="0" applyNumberFormat="1" applyFont="1" applyFill="1" applyBorder="1" applyAlignment="1">
      <alignment vertical="center" wrapText="1"/>
    </xf>
    <xf numFmtId="44" fontId="11" fillId="4" borderId="27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vertical="center"/>
      <protection locked="0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1" fillId="0" borderId="3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1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1" fillId="4" borderId="3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18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9" fillId="3" borderId="17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9" fillId="3" borderId="18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9" xfId="0" applyNumberFormat="1" applyFont="1" applyFill="1" applyBorder="1" applyAlignment="1">
      <alignment horizontal="center"/>
    </xf>
    <xf numFmtId="49" fontId="6" fillId="3" borderId="27" xfId="0" applyNumberFormat="1" applyFont="1" applyFill="1" applyBorder="1" applyAlignment="1">
      <alignment horizontal="center"/>
    </xf>
    <xf numFmtId="164" fontId="6" fillId="3" borderId="0" xfId="0" quotePrefix="1" applyNumberFormat="1" applyFont="1" applyFill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/>
      <protection locked="0"/>
    </xf>
  </cellXfs>
  <cellStyles count="6">
    <cellStyle name="Moeda" xfId="1" builtinId="4"/>
    <cellStyle name="Moeda 2" xfId="4" xr:uid="{F92AF630-E5EB-467D-B758-A0EC404089C5}"/>
    <cellStyle name="Normal" xfId="0" builtinId="0"/>
    <cellStyle name="Porcentagem" xfId="2" builtinId="5"/>
    <cellStyle name="Vírgula" xfId="3" builtinId="3"/>
    <cellStyle name="Vírgula 2" xfId="5" xr:uid="{15E0ABCE-6537-437F-AFA8-08B1709B8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133350</xdr:rowOff>
    </xdr:from>
    <xdr:to>
      <xdr:col>1</xdr:col>
      <xdr:colOff>436913</xdr:colOff>
      <xdr:row>0</xdr:row>
      <xdr:rowOff>752475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A3A22D-5E4A-42D3-03FE-587E27C59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22" b="23423"/>
        <a:stretch/>
      </xdr:blipFill>
      <xdr:spPr>
        <a:xfrm>
          <a:off x="76201" y="133350"/>
          <a:ext cx="1237012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911087</xdr:colOff>
      <xdr:row>0</xdr:row>
      <xdr:rowOff>16566</xdr:rowOff>
    </xdr:from>
    <xdr:to>
      <xdr:col>3</xdr:col>
      <xdr:colOff>302730</xdr:colOff>
      <xdr:row>0</xdr:row>
      <xdr:rowOff>769041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196" y="16566"/>
          <a:ext cx="2828925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152399</xdr:colOff>
      <xdr:row>0</xdr:row>
      <xdr:rowOff>45140</xdr:rowOff>
    </xdr:from>
    <xdr:to>
      <xdr:col>9</xdr:col>
      <xdr:colOff>523874</xdr:colOff>
      <xdr:row>0</xdr:row>
      <xdr:rowOff>721415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1595" y="45140"/>
          <a:ext cx="34194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28" workbookViewId="0">
      <selection activeCell="H44" sqref="H44"/>
    </sheetView>
  </sheetViews>
  <sheetFormatPr defaultRowHeight="15" x14ac:dyDescent="0.25"/>
  <cols>
    <col min="1" max="1" width="13.140625" style="5" customWidth="1"/>
    <col min="2" max="2" width="83.42578125" style="6" customWidth="1"/>
    <col min="3" max="3" width="12.5703125" customWidth="1"/>
    <col min="4" max="4" width="14.7109375" bestFit="1" customWidth="1"/>
    <col min="5" max="5" width="14.28515625" bestFit="1" customWidth="1"/>
    <col min="6" max="6" width="15.42578125" customWidth="1"/>
    <col min="7" max="7" width="16.140625" customWidth="1"/>
    <col min="8" max="8" width="37" style="7" bestFit="1" customWidth="1"/>
  </cols>
  <sheetData>
    <row r="1" spans="1:8" ht="61.5" customHeight="1" thickBot="1" x14ac:dyDescent="0.3">
      <c r="A1" s="130"/>
      <c r="B1" s="131"/>
      <c r="C1" s="131"/>
      <c r="D1" s="131"/>
      <c r="E1" s="131"/>
      <c r="F1" s="131"/>
      <c r="G1" s="132"/>
    </row>
    <row r="2" spans="1:8" ht="15.75" x14ac:dyDescent="0.25">
      <c r="A2" s="98" t="s">
        <v>10</v>
      </c>
      <c r="B2" s="99" t="s">
        <v>57</v>
      </c>
      <c r="C2" s="133" t="s">
        <v>13</v>
      </c>
      <c r="D2" s="133"/>
      <c r="E2" s="136" t="s">
        <v>77</v>
      </c>
      <c r="F2" s="136"/>
      <c r="G2" s="137"/>
    </row>
    <row r="3" spans="1:8" ht="15.75" x14ac:dyDescent="0.25">
      <c r="A3" s="100" t="s">
        <v>11</v>
      </c>
      <c r="B3" s="101" t="s">
        <v>58</v>
      </c>
      <c r="C3" s="134" t="s">
        <v>14</v>
      </c>
      <c r="D3" s="134"/>
      <c r="E3" s="138">
        <v>0.2041</v>
      </c>
      <c r="F3" s="139"/>
      <c r="G3" s="140"/>
    </row>
    <row r="4" spans="1:8" ht="15.75" x14ac:dyDescent="0.25">
      <c r="A4" s="102" t="s">
        <v>12</v>
      </c>
      <c r="B4" s="103" t="s">
        <v>59</v>
      </c>
      <c r="C4" s="135" t="s">
        <v>15</v>
      </c>
      <c r="D4" s="135"/>
      <c r="E4" s="141">
        <v>46098</v>
      </c>
      <c r="F4" s="139"/>
      <c r="G4" s="140"/>
    </row>
    <row r="5" spans="1:8" ht="31.5" x14ac:dyDescent="0.25">
      <c r="A5" s="104" t="s">
        <v>0</v>
      </c>
      <c r="B5" s="105" t="s">
        <v>1</v>
      </c>
      <c r="C5" s="106" t="s">
        <v>2</v>
      </c>
      <c r="D5" s="106" t="s">
        <v>3</v>
      </c>
      <c r="E5" s="107" t="s">
        <v>6</v>
      </c>
      <c r="F5" s="106" t="s">
        <v>7</v>
      </c>
      <c r="G5" s="108" t="s">
        <v>8</v>
      </c>
      <c r="H5" s="8"/>
    </row>
    <row r="6" spans="1:8" ht="15.75" x14ac:dyDescent="0.25">
      <c r="A6" s="142" t="s">
        <v>53</v>
      </c>
      <c r="B6" s="143"/>
      <c r="C6" s="143"/>
      <c r="D6" s="143"/>
      <c r="E6" s="144"/>
      <c r="F6" s="97">
        <f>SUM(F7+F9+F36)</f>
        <v>46423.516800000012</v>
      </c>
      <c r="G6" s="114">
        <f>SUM(G7+G9+G36)</f>
        <v>55898.556578879994</v>
      </c>
      <c r="H6" s="8"/>
    </row>
    <row r="7" spans="1:8" ht="15" customHeight="1" x14ac:dyDescent="0.25">
      <c r="A7" s="109">
        <v>1</v>
      </c>
      <c r="B7" s="110" t="s">
        <v>16</v>
      </c>
      <c r="C7" s="70"/>
      <c r="D7" s="70"/>
      <c r="E7" s="70"/>
      <c r="F7" s="96">
        <f>SUM(F8:F8)</f>
        <v>1364.1599999999999</v>
      </c>
      <c r="G7" s="74">
        <f>SUM(G8:G8)</f>
        <v>1642.5850559999999</v>
      </c>
      <c r="H7" s="8"/>
    </row>
    <row r="8" spans="1:8" ht="35.1" customHeight="1" x14ac:dyDescent="0.25">
      <c r="A8" s="111">
        <v>99063</v>
      </c>
      <c r="B8" s="101" t="s">
        <v>69</v>
      </c>
      <c r="C8" s="71" t="s">
        <v>4</v>
      </c>
      <c r="D8" s="72">
        <v>9.2799999999999994</v>
      </c>
      <c r="E8" s="71">
        <v>147</v>
      </c>
      <c r="F8" s="73">
        <f>E8*D8</f>
        <v>1364.1599999999999</v>
      </c>
      <c r="G8" s="75">
        <f>F8+(F8*E3)</f>
        <v>1642.5850559999999</v>
      </c>
    </row>
    <row r="9" spans="1:8" ht="15.75" x14ac:dyDescent="0.25">
      <c r="A9" s="112">
        <v>2</v>
      </c>
      <c r="B9" s="110" t="s">
        <v>62</v>
      </c>
      <c r="C9" s="70"/>
      <c r="D9" s="70"/>
      <c r="E9" s="70"/>
      <c r="F9" s="113">
        <f>SUM(F10:F35)</f>
        <v>42259.356800000009</v>
      </c>
      <c r="G9" s="74">
        <f>SUM(G10:G35)</f>
        <v>50884.491522879987</v>
      </c>
      <c r="H9" s="10"/>
    </row>
    <row r="10" spans="1:8" ht="47.25" x14ac:dyDescent="0.25">
      <c r="A10" s="111">
        <v>90105</v>
      </c>
      <c r="B10" s="101" t="s">
        <v>51</v>
      </c>
      <c r="C10" s="71" t="s">
        <v>5</v>
      </c>
      <c r="D10" s="72">
        <v>9.23</v>
      </c>
      <c r="E10" s="71">
        <v>70.56</v>
      </c>
      <c r="F10" s="73">
        <f t="shared" ref="F10:F35" si="0">E10*D10</f>
        <v>651.26880000000006</v>
      </c>
      <c r="G10" s="75">
        <f>F10+(F10*E3)</f>
        <v>784.19276208000008</v>
      </c>
      <c r="H10" s="10"/>
    </row>
    <row r="11" spans="1:8" ht="47.25" x14ac:dyDescent="0.25">
      <c r="A11" s="111">
        <v>93378</v>
      </c>
      <c r="B11" s="101" t="s">
        <v>52</v>
      </c>
      <c r="C11" s="71" t="s">
        <v>5</v>
      </c>
      <c r="D11" s="72">
        <v>25.55</v>
      </c>
      <c r="E11" s="71">
        <v>70.56</v>
      </c>
      <c r="F11" s="73">
        <f t="shared" si="0"/>
        <v>1802.8080000000002</v>
      </c>
      <c r="G11" s="75">
        <f>F11+(F11*E3)</f>
        <v>2170.7611128000003</v>
      </c>
      <c r="H11" s="10"/>
    </row>
    <row r="12" spans="1:8" ht="35.1" customHeight="1" x14ac:dyDescent="0.25">
      <c r="A12" s="111">
        <v>103373</v>
      </c>
      <c r="B12" s="101" t="s">
        <v>76</v>
      </c>
      <c r="C12" s="71" t="s">
        <v>4</v>
      </c>
      <c r="D12" s="72">
        <v>13.03</v>
      </c>
      <c r="E12" s="71">
        <v>147</v>
      </c>
      <c r="F12" s="73">
        <f t="shared" si="0"/>
        <v>1915.4099999999999</v>
      </c>
      <c r="G12" s="75">
        <f>F12+(F12*E3)</f>
        <v>2306.3451809999997</v>
      </c>
      <c r="H12" s="10"/>
    </row>
    <row r="13" spans="1:8" ht="35.1" customHeight="1" x14ac:dyDescent="0.25">
      <c r="A13" s="111">
        <v>11882</v>
      </c>
      <c r="B13" s="101" t="s">
        <v>78</v>
      </c>
      <c r="C13" s="71" t="s">
        <v>47</v>
      </c>
      <c r="D13" s="72">
        <v>123.6</v>
      </c>
      <c r="E13" s="71">
        <v>1</v>
      </c>
      <c r="F13" s="73">
        <f t="shared" si="0"/>
        <v>123.6</v>
      </c>
      <c r="G13" s="75">
        <f>F13+(F13*E3)</f>
        <v>148.82675999999998</v>
      </c>
      <c r="H13" s="10"/>
    </row>
    <row r="14" spans="1:8" ht="35.1" customHeight="1" x14ac:dyDescent="0.25">
      <c r="A14" s="111" t="s">
        <v>67</v>
      </c>
      <c r="B14" s="125" t="s">
        <v>56</v>
      </c>
      <c r="C14" s="88" t="s">
        <v>4</v>
      </c>
      <c r="D14" s="94">
        <v>12.59</v>
      </c>
      <c r="E14" s="88">
        <v>147</v>
      </c>
      <c r="F14" s="89">
        <f t="shared" si="0"/>
        <v>1850.73</v>
      </c>
      <c r="G14" s="90">
        <f>F14+(F14*E3)</f>
        <v>2228.4639929999998</v>
      </c>
      <c r="H14" s="10"/>
    </row>
    <row r="15" spans="1:8" ht="35.1" customHeight="1" x14ac:dyDescent="0.25">
      <c r="A15" s="111">
        <v>101494</v>
      </c>
      <c r="B15" s="119" t="s">
        <v>75</v>
      </c>
      <c r="C15" s="88" t="s">
        <v>47</v>
      </c>
      <c r="D15" s="94">
        <v>1689.24</v>
      </c>
      <c r="E15" s="88">
        <v>1</v>
      </c>
      <c r="F15" s="89">
        <f t="shared" si="0"/>
        <v>1689.24</v>
      </c>
      <c r="G15" s="90">
        <f>F15+(F15*E3)</f>
        <v>2034.013884</v>
      </c>
      <c r="H15" s="10"/>
    </row>
    <row r="16" spans="1:8" ht="35.1" customHeight="1" x14ac:dyDescent="0.25">
      <c r="A16" s="111">
        <v>41195</v>
      </c>
      <c r="B16" s="125" t="s">
        <v>60</v>
      </c>
      <c r="C16" s="88" t="s">
        <v>47</v>
      </c>
      <c r="D16" s="94">
        <v>645.16999999999996</v>
      </c>
      <c r="E16" s="88">
        <v>1</v>
      </c>
      <c r="F16" s="89">
        <f t="shared" si="0"/>
        <v>645.16999999999996</v>
      </c>
      <c r="G16" s="90">
        <f>F16+(F16*E3)</f>
        <v>776.849197</v>
      </c>
      <c r="H16" s="10"/>
    </row>
    <row r="17" spans="1:8" ht="35.1" customHeight="1" x14ac:dyDescent="0.25">
      <c r="A17" s="111" t="s">
        <v>67</v>
      </c>
      <c r="B17" s="125" t="s">
        <v>88</v>
      </c>
      <c r="C17" s="88" t="s">
        <v>47</v>
      </c>
      <c r="D17" s="94">
        <v>7743</v>
      </c>
      <c r="E17" s="88">
        <v>1</v>
      </c>
      <c r="F17" s="89">
        <f t="shared" si="0"/>
        <v>7743</v>
      </c>
      <c r="G17" s="90">
        <f>F17+(F17*E3)</f>
        <v>9323.3462999999992</v>
      </c>
      <c r="H17" s="10"/>
    </row>
    <row r="18" spans="1:8" ht="35.1" customHeight="1" x14ac:dyDescent="0.25">
      <c r="A18" s="111" t="s">
        <v>67</v>
      </c>
      <c r="B18" s="125" t="s">
        <v>87</v>
      </c>
      <c r="C18" s="88" t="s">
        <v>47</v>
      </c>
      <c r="D18" s="94">
        <v>1869</v>
      </c>
      <c r="E18" s="88">
        <v>1</v>
      </c>
      <c r="F18" s="89">
        <f t="shared" si="0"/>
        <v>1869</v>
      </c>
      <c r="G18" s="90">
        <f>F18+(F18*E3)</f>
        <v>2250.4629</v>
      </c>
      <c r="H18" s="10"/>
    </row>
    <row r="19" spans="1:8" ht="35.1" customHeight="1" x14ac:dyDescent="0.25">
      <c r="A19" s="111" t="s">
        <v>67</v>
      </c>
      <c r="B19" s="126" t="s">
        <v>79</v>
      </c>
      <c r="C19" s="88" t="s">
        <v>4</v>
      </c>
      <c r="D19" s="94">
        <v>58</v>
      </c>
      <c r="E19" s="88">
        <v>174</v>
      </c>
      <c r="F19" s="89">
        <f t="shared" si="0"/>
        <v>10092</v>
      </c>
      <c r="G19" s="90">
        <f>F19+(F19*E3)</f>
        <v>12151.7772</v>
      </c>
      <c r="H19" s="10"/>
    </row>
    <row r="20" spans="1:8" ht="35.1" customHeight="1" x14ac:dyDescent="0.25">
      <c r="A20" s="111" t="s">
        <v>67</v>
      </c>
      <c r="B20" s="127" t="s">
        <v>80</v>
      </c>
      <c r="C20" s="88" t="s">
        <v>47</v>
      </c>
      <c r="D20" s="94">
        <v>35</v>
      </c>
      <c r="E20" s="88">
        <v>29</v>
      </c>
      <c r="F20" s="89">
        <f t="shared" si="0"/>
        <v>1015</v>
      </c>
      <c r="G20" s="90">
        <f>F20+(F20*E3)</f>
        <v>1222.1614999999999</v>
      </c>
      <c r="H20" s="10"/>
    </row>
    <row r="21" spans="1:8" ht="35.1" customHeight="1" x14ac:dyDescent="0.25">
      <c r="A21" s="111" t="s">
        <v>67</v>
      </c>
      <c r="B21" s="128" t="s">
        <v>70</v>
      </c>
      <c r="C21" s="88" t="s">
        <v>4</v>
      </c>
      <c r="D21" s="94">
        <v>45</v>
      </c>
      <c r="E21" s="88">
        <v>200</v>
      </c>
      <c r="F21" s="89">
        <f t="shared" si="0"/>
        <v>9000</v>
      </c>
      <c r="G21" s="90">
        <f>F21+(F21*E3)</f>
        <v>10836.9</v>
      </c>
      <c r="H21" s="10"/>
    </row>
    <row r="22" spans="1:8" ht="35.1" customHeight="1" x14ac:dyDescent="0.25">
      <c r="A22" s="111" t="s">
        <v>67</v>
      </c>
      <c r="B22" s="125" t="s">
        <v>81</v>
      </c>
      <c r="C22" s="88" t="s">
        <v>47</v>
      </c>
      <c r="D22" s="94">
        <v>94.48</v>
      </c>
      <c r="E22" s="88">
        <v>1</v>
      </c>
      <c r="F22" s="89">
        <f t="shared" si="0"/>
        <v>94.48</v>
      </c>
      <c r="G22" s="90">
        <f>F22+(F22*E3)</f>
        <v>113.763368</v>
      </c>
      <c r="H22" s="10"/>
    </row>
    <row r="23" spans="1:8" ht="35.1" customHeight="1" x14ac:dyDescent="0.25">
      <c r="A23" s="111" t="s">
        <v>67</v>
      </c>
      <c r="B23" s="125" t="s">
        <v>82</v>
      </c>
      <c r="C23" s="88" t="s">
        <v>47</v>
      </c>
      <c r="D23" s="94">
        <v>62.19</v>
      </c>
      <c r="E23" s="88">
        <v>1</v>
      </c>
      <c r="F23" s="89">
        <f t="shared" si="0"/>
        <v>62.19</v>
      </c>
      <c r="G23" s="90">
        <f>F23+(F23*E3)</f>
        <v>74.882978999999992</v>
      </c>
      <c r="H23" s="10"/>
    </row>
    <row r="24" spans="1:8" ht="35.1" customHeight="1" x14ac:dyDescent="0.25">
      <c r="A24" s="111" t="s">
        <v>67</v>
      </c>
      <c r="B24" s="125" t="s">
        <v>83</v>
      </c>
      <c r="C24" s="88" t="s">
        <v>47</v>
      </c>
      <c r="D24" s="94">
        <v>35</v>
      </c>
      <c r="E24" s="88">
        <v>2</v>
      </c>
      <c r="F24" s="89">
        <f t="shared" si="0"/>
        <v>70</v>
      </c>
      <c r="G24" s="90">
        <f>F24+(F24*E3)</f>
        <v>84.287000000000006</v>
      </c>
      <c r="H24" s="10"/>
    </row>
    <row r="25" spans="1:8" ht="35.1" customHeight="1" x14ac:dyDescent="0.25">
      <c r="A25" s="111" t="s">
        <v>67</v>
      </c>
      <c r="B25" s="125" t="s">
        <v>84</v>
      </c>
      <c r="C25" s="88" t="s">
        <v>47</v>
      </c>
      <c r="D25" s="94">
        <v>38</v>
      </c>
      <c r="E25" s="88">
        <v>2</v>
      </c>
      <c r="F25" s="89">
        <f t="shared" si="0"/>
        <v>76</v>
      </c>
      <c r="G25" s="90">
        <f>F25+(F25*E3)</f>
        <v>91.511600000000001</v>
      </c>
      <c r="H25" s="10"/>
    </row>
    <row r="26" spans="1:8" ht="35.1" customHeight="1" x14ac:dyDescent="0.25">
      <c r="A26" s="111" t="s">
        <v>67</v>
      </c>
      <c r="B26" s="125" t="s">
        <v>85</v>
      </c>
      <c r="C26" s="88" t="s">
        <v>47</v>
      </c>
      <c r="D26" s="94">
        <v>300</v>
      </c>
      <c r="E26" s="88">
        <v>1</v>
      </c>
      <c r="F26" s="89">
        <f t="shared" si="0"/>
        <v>300</v>
      </c>
      <c r="G26" s="90">
        <f>F26+(F26*E3)</f>
        <v>361.23</v>
      </c>
      <c r="H26" s="10"/>
    </row>
    <row r="27" spans="1:8" ht="35.1" customHeight="1" x14ac:dyDescent="0.25">
      <c r="A27" s="111" t="s">
        <v>67</v>
      </c>
      <c r="B27" s="125" t="s">
        <v>86</v>
      </c>
      <c r="C27" s="88" t="s">
        <v>47</v>
      </c>
      <c r="D27" s="94">
        <v>345</v>
      </c>
      <c r="E27" s="88">
        <v>1</v>
      </c>
      <c r="F27" s="89">
        <f t="shared" si="0"/>
        <v>345</v>
      </c>
      <c r="G27" s="90">
        <f>F27+(F27*E3)</f>
        <v>415.41449999999998</v>
      </c>
      <c r="H27" s="10"/>
    </row>
    <row r="28" spans="1:8" ht="35.1" customHeight="1" x14ac:dyDescent="0.25">
      <c r="A28" s="111" t="s">
        <v>67</v>
      </c>
      <c r="B28" s="125" t="s">
        <v>89</v>
      </c>
      <c r="C28" s="88" t="s">
        <v>47</v>
      </c>
      <c r="D28" s="94">
        <v>545</v>
      </c>
      <c r="E28" s="88">
        <v>1</v>
      </c>
      <c r="F28" s="89">
        <f t="shared" si="0"/>
        <v>545</v>
      </c>
      <c r="G28" s="90">
        <f>F28+(F28*E3)</f>
        <v>656.23450000000003</v>
      </c>
      <c r="H28" s="10"/>
    </row>
    <row r="29" spans="1:8" ht="35.1" customHeight="1" x14ac:dyDescent="0.25">
      <c r="A29" s="111" t="s">
        <v>67</v>
      </c>
      <c r="B29" s="125" t="s">
        <v>71</v>
      </c>
      <c r="C29" s="88" t="s">
        <v>72</v>
      </c>
      <c r="D29" s="94">
        <v>120</v>
      </c>
      <c r="E29" s="88">
        <v>1</v>
      </c>
      <c r="F29" s="89">
        <f t="shared" si="0"/>
        <v>120</v>
      </c>
      <c r="G29" s="90">
        <f>F29+(F29*E3)</f>
        <v>144.49199999999999</v>
      </c>
      <c r="H29" s="10"/>
    </row>
    <row r="30" spans="1:8" ht="35.1" customHeight="1" x14ac:dyDescent="0.25">
      <c r="A30" s="111" t="s">
        <v>67</v>
      </c>
      <c r="B30" s="125" t="s">
        <v>73</v>
      </c>
      <c r="C30" s="88" t="s">
        <v>47</v>
      </c>
      <c r="D30" s="94">
        <v>65</v>
      </c>
      <c r="E30" s="88">
        <v>1</v>
      </c>
      <c r="F30" s="89">
        <f t="shared" si="0"/>
        <v>65</v>
      </c>
      <c r="G30" s="90">
        <f>F30+(F30*E3)</f>
        <v>78.266500000000008</v>
      </c>
      <c r="H30" s="10"/>
    </row>
    <row r="31" spans="1:8" ht="35.1" customHeight="1" x14ac:dyDescent="0.25">
      <c r="A31" s="111" t="s">
        <v>67</v>
      </c>
      <c r="B31" s="119" t="s">
        <v>74</v>
      </c>
      <c r="C31" s="88" t="s">
        <v>47</v>
      </c>
      <c r="D31" s="94">
        <v>20</v>
      </c>
      <c r="E31" s="88">
        <v>2</v>
      </c>
      <c r="F31" s="89">
        <f t="shared" si="0"/>
        <v>40</v>
      </c>
      <c r="G31" s="90">
        <f>F31+(F31*E3)</f>
        <v>48.164000000000001</v>
      </c>
      <c r="H31" s="10"/>
    </row>
    <row r="32" spans="1:8" ht="35.1" customHeight="1" x14ac:dyDescent="0.25">
      <c r="A32" s="111">
        <v>88264</v>
      </c>
      <c r="B32" s="125" t="s">
        <v>64</v>
      </c>
      <c r="C32" s="88" t="s">
        <v>63</v>
      </c>
      <c r="D32" s="94">
        <v>30.11</v>
      </c>
      <c r="E32" s="88">
        <v>16</v>
      </c>
      <c r="F32" s="89">
        <f t="shared" si="0"/>
        <v>481.76</v>
      </c>
      <c r="G32" s="90">
        <f>F32+(F32*E3)</f>
        <v>580.08721600000001</v>
      </c>
      <c r="H32" s="10"/>
    </row>
    <row r="33" spans="1:10" ht="35.1" customHeight="1" x14ac:dyDescent="0.25">
      <c r="A33" s="111">
        <v>88266</v>
      </c>
      <c r="B33" s="125" t="s">
        <v>66</v>
      </c>
      <c r="C33" s="88" t="s">
        <v>63</v>
      </c>
      <c r="D33" s="94">
        <v>36.1</v>
      </c>
      <c r="E33" s="88">
        <v>12</v>
      </c>
      <c r="F33" s="89">
        <f t="shared" si="0"/>
        <v>433.20000000000005</v>
      </c>
      <c r="G33" s="90">
        <f>F33+(F33*E3)</f>
        <v>521.61612000000002</v>
      </c>
      <c r="H33" s="10"/>
    </row>
    <row r="34" spans="1:10" ht="35.1" customHeight="1" x14ac:dyDescent="0.25">
      <c r="A34" s="111">
        <v>88247</v>
      </c>
      <c r="B34" s="119" t="s">
        <v>65</v>
      </c>
      <c r="C34" s="88" t="s">
        <v>63</v>
      </c>
      <c r="D34" s="94">
        <v>25.2</v>
      </c>
      <c r="E34" s="88">
        <v>12</v>
      </c>
      <c r="F34" s="89">
        <f t="shared" si="0"/>
        <v>302.39999999999998</v>
      </c>
      <c r="G34" s="90">
        <f>F34+(F34*E3)</f>
        <v>364.11983999999995</v>
      </c>
      <c r="H34" s="10"/>
    </row>
    <row r="35" spans="1:10" ht="35.1" customHeight="1" x14ac:dyDescent="0.25">
      <c r="A35" s="118">
        <v>104998</v>
      </c>
      <c r="B35" s="117" t="s">
        <v>90</v>
      </c>
      <c r="C35" s="71" t="s">
        <v>47</v>
      </c>
      <c r="D35" s="72">
        <v>927.1</v>
      </c>
      <c r="E35" s="71">
        <v>1</v>
      </c>
      <c r="F35" s="73">
        <f t="shared" si="0"/>
        <v>927.1</v>
      </c>
      <c r="G35" s="75">
        <f>F35+(F35*E3)</f>
        <v>1116.3211100000001</v>
      </c>
      <c r="H35" s="10"/>
    </row>
    <row r="36" spans="1:10" ht="15.75" x14ac:dyDescent="0.25">
      <c r="A36" s="112">
        <v>4</v>
      </c>
      <c r="B36" s="110" t="s">
        <v>54</v>
      </c>
      <c r="C36" s="70"/>
      <c r="D36" s="70"/>
      <c r="E36" s="70"/>
      <c r="F36" s="113">
        <f>SUM(F37)</f>
        <v>2800</v>
      </c>
      <c r="G36" s="95">
        <f>SUM(G37)</f>
        <v>3371.48</v>
      </c>
      <c r="H36" s="1"/>
    </row>
    <row r="37" spans="1:10" ht="60.75" thickBot="1" x14ac:dyDescent="0.3">
      <c r="A37" s="111" t="s">
        <v>67</v>
      </c>
      <c r="B37" s="117" t="s">
        <v>55</v>
      </c>
      <c r="C37" s="71" t="s">
        <v>47</v>
      </c>
      <c r="D37" s="72">
        <v>2800</v>
      </c>
      <c r="E37" s="71">
        <v>1</v>
      </c>
      <c r="F37" s="73">
        <f>E37*D37</f>
        <v>2800</v>
      </c>
      <c r="G37" s="75">
        <f>F37+(F37*E3)</f>
        <v>3371.48</v>
      </c>
      <c r="H37" s="1"/>
    </row>
    <row r="38" spans="1:10" ht="3.75" customHeight="1" x14ac:dyDescent="0.25">
      <c r="A38" s="81"/>
      <c r="B38" s="82"/>
      <c r="C38" s="83"/>
      <c r="D38" s="83"/>
      <c r="E38" s="83"/>
      <c r="F38" s="83"/>
      <c r="G38" s="84"/>
    </row>
    <row r="39" spans="1:10" ht="15.75" x14ac:dyDescent="0.25">
      <c r="A39" s="116" t="s">
        <v>17</v>
      </c>
      <c r="B39" s="120"/>
      <c r="C39" s="121"/>
      <c r="D39" s="121"/>
      <c r="E39" s="121"/>
      <c r="F39" s="121"/>
      <c r="G39" s="91"/>
      <c r="J39" s="7"/>
    </row>
    <row r="40" spans="1:10" ht="16.5" thickBot="1" x14ac:dyDescent="0.3">
      <c r="A40" s="115" t="s">
        <v>91</v>
      </c>
      <c r="B40" s="120"/>
      <c r="C40" s="121"/>
      <c r="D40" s="121"/>
      <c r="E40" s="121"/>
      <c r="F40" s="121"/>
      <c r="G40" s="91"/>
      <c r="J40" s="7"/>
    </row>
    <row r="41" spans="1:10" x14ac:dyDescent="0.25">
      <c r="A41" s="81"/>
      <c r="B41" s="82"/>
      <c r="C41" s="92"/>
      <c r="D41" s="92"/>
      <c r="E41" s="92"/>
      <c r="F41" s="92"/>
      <c r="G41" s="93"/>
      <c r="J41" s="7"/>
    </row>
    <row r="42" spans="1:10" ht="34.5" customHeight="1" x14ac:dyDescent="0.25">
      <c r="A42" s="76"/>
      <c r="C42" s="34"/>
      <c r="D42" s="34"/>
      <c r="E42" s="34"/>
      <c r="F42" s="34"/>
      <c r="G42" s="77"/>
      <c r="J42" s="9"/>
    </row>
    <row r="43" spans="1:10" ht="15.75" x14ac:dyDescent="0.25">
      <c r="A43" s="76"/>
      <c r="B43" s="34" t="s">
        <v>50</v>
      </c>
      <c r="C43" s="34" t="s">
        <v>39</v>
      </c>
      <c r="D43" s="122"/>
      <c r="E43" s="122"/>
      <c r="F43" s="122"/>
      <c r="G43" s="78"/>
      <c r="J43" s="9"/>
    </row>
    <row r="44" spans="1:10" ht="15.75" x14ac:dyDescent="0.25">
      <c r="A44" s="76"/>
      <c r="B44" s="123" t="s">
        <v>48</v>
      </c>
      <c r="C44" s="122" t="s">
        <v>61</v>
      </c>
      <c r="D44" s="34"/>
      <c r="E44" s="34"/>
      <c r="F44" s="34"/>
      <c r="G44" s="77"/>
      <c r="J44" s="9"/>
    </row>
    <row r="45" spans="1:10" ht="15" customHeight="1" x14ac:dyDescent="0.25">
      <c r="A45" s="76"/>
      <c r="B45" s="124" t="s">
        <v>49</v>
      </c>
      <c r="C45" s="129" t="s">
        <v>68</v>
      </c>
      <c r="D45" s="129"/>
      <c r="E45" s="129"/>
      <c r="F45" s="129"/>
      <c r="G45" s="51"/>
      <c r="J45" s="7"/>
    </row>
    <row r="46" spans="1:10" ht="5.25" customHeight="1" thickBot="1" x14ac:dyDescent="0.3">
      <c r="A46" s="79"/>
      <c r="B46" s="80"/>
      <c r="C46" s="57"/>
      <c r="D46" s="57"/>
      <c r="E46" s="57"/>
      <c r="F46" s="57"/>
      <c r="G46" s="58"/>
    </row>
    <row r="47" spans="1:10" x14ac:dyDescent="0.25">
      <c r="A47" s="1"/>
    </row>
    <row r="48" spans="1:10" x14ac:dyDescent="0.25">
      <c r="A48" s="1"/>
      <c r="C48" s="1"/>
      <c r="D48" s="1"/>
      <c r="E48" s="2"/>
      <c r="F48" s="4"/>
      <c r="G48" s="4"/>
    </row>
    <row r="49" spans="1:7" x14ac:dyDescent="0.25">
      <c r="A49" s="1"/>
      <c r="C49" s="1"/>
      <c r="D49" s="1"/>
      <c r="E49" s="2"/>
      <c r="F49" s="4"/>
      <c r="G49" s="4"/>
    </row>
    <row r="50" spans="1:7" x14ac:dyDescent="0.25">
      <c r="A50" s="1"/>
      <c r="C50" s="1"/>
      <c r="D50" s="1"/>
      <c r="E50" s="2"/>
      <c r="F50" s="4"/>
      <c r="G50" s="4"/>
    </row>
    <row r="51" spans="1:7" x14ac:dyDescent="0.25">
      <c r="A51" s="1"/>
      <c r="C51" s="1"/>
      <c r="D51" s="1"/>
      <c r="E51" s="2"/>
      <c r="F51" s="4"/>
      <c r="G51" s="4"/>
    </row>
    <row r="52" spans="1:7" x14ac:dyDescent="0.25">
      <c r="A52" s="1"/>
      <c r="C52" s="1"/>
      <c r="D52" s="1"/>
      <c r="E52" s="2"/>
      <c r="F52" s="4"/>
      <c r="G52" s="4"/>
    </row>
    <row r="54" spans="1:7" x14ac:dyDescent="0.25">
      <c r="F54" s="3"/>
      <c r="G54" s="3"/>
    </row>
  </sheetData>
  <mergeCells count="9">
    <mergeCell ref="C45:F45"/>
    <mergeCell ref="A1:G1"/>
    <mergeCell ref="C2:D2"/>
    <mergeCell ref="C3:D3"/>
    <mergeCell ref="C4:D4"/>
    <mergeCell ref="E2:G2"/>
    <mergeCell ref="E3:G3"/>
    <mergeCell ref="E4:G4"/>
    <mergeCell ref="A6:E6"/>
  </mergeCells>
  <printOptions horizontalCentered="1" verticalCentered="1"/>
  <pageMargins left="3.937007874015748E-2" right="3.937007874015748E-2" top="0.35433070866141736" bottom="0.35433070866141736" header="0.11811023622047245" footer="0.31496062992125984"/>
  <pageSetup paperSize="9" scale="59" orientation="portrait" horizontalDpi="4294967293" verticalDpi="4294967293" r:id="rId1"/>
  <ignoredErrors>
    <ignoredError sqref="F9 F3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="115" zoomScaleNormal="115" workbookViewId="0">
      <selection activeCell="B19" sqref="B19:C19"/>
    </sheetView>
  </sheetViews>
  <sheetFormatPr defaultRowHeight="15" x14ac:dyDescent="0.25"/>
  <cols>
    <col min="1" max="1" width="6.140625" customWidth="1"/>
    <col min="2" max="2" width="23.85546875" customWidth="1"/>
    <col min="3" max="3" width="51.5703125" customWidth="1"/>
    <col min="4" max="4" width="11.42578125" bestFit="1" customWidth="1"/>
    <col min="5" max="5" width="19.28515625" customWidth="1"/>
    <col min="6" max="6" width="8.7109375" customWidth="1"/>
    <col min="7" max="7" width="14.85546875" customWidth="1"/>
    <col min="8" max="8" width="7.7109375" customWidth="1"/>
    <col min="9" max="9" width="14.42578125" customWidth="1"/>
    <col min="10" max="10" width="8.140625" customWidth="1"/>
    <col min="11" max="11" width="14.7109375" bestFit="1" customWidth="1"/>
    <col min="12" max="12" width="9" customWidth="1"/>
    <col min="13" max="13" width="21.28515625" customWidth="1"/>
  </cols>
  <sheetData>
    <row r="1" spans="1:13" ht="63" customHeight="1" x14ac:dyDescent="0.25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7"/>
    </row>
    <row r="2" spans="1:13" ht="15.75" customHeight="1" x14ac:dyDescent="0.25">
      <c r="A2" s="164" t="s">
        <v>18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</row>
    <row r="3" spans="1:13" ht="15.75" thickBot="1" x14ac:dyDescent="0.3">
      <c r="A3" s="85" t="s">
        <v>19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7"/>
    </row>
    <row r="4" spans="1:13" x14ac:dyDescent="0.25">
      <c r="A4" s="62"/>
      <c r="B4" s="12"/>
      <c r="C4" s="12"/>
      <c r="D4" s="13"/>
      <c r="E4" s="13"/>
      <c r="F4" s="14"/>
      <c r="G4" s="15"/>
      <c r="H4" s="16"/>
      <c r="I4" s="16"/>
      <c r="J4" s="16"/>
      <c r="K4" s="16"/>
      <c r="L4" s="16"/>
      <c r="M4" s="17"/>
    </row>
    <row r="5" spans="1:13" x14ac:dyDescent="0.25">
      <c r="A5" s="63"/>
      <c r="B5" s="18" t="s">
        <v>43</v>
      </c>
      <c r="C5" s="18" t="str">
        <f>ORÇAMENTO!B2</f>
        <v>Rede adutora de água</v>
      </c>
      <c r="D5" s="18"/>
      <c r="E5" s="18"/>
      <c r="F5" s="11"/>
      <c r="G5" s="11"/>
      <c r="H5" s="11"/>
      <c r="I5" s="11"/>
      <c r="J5" s="19"/>
      <c r="K5" s="19"/>
      <c r="L5" s="19"/>
      <c r="M5" s="20"/>
    </row>
    <row r="6" spans="1:13" ht="15.75" x14ac:dyDescent="0.25">
      <c r="A6" s="63"/>
      <c r="B6" s="21" t="s">
        <v>44</v>
      </c>
      <c r="C6" s="21" t="str">
        <f>ORÇAMENTO!B4</f>
        <v>Prefeitura Municipal de Paim Filho - RS</v>
      </c>
      <c r="D6" s="22"/>
      <c r="E6" s="22"/>
      <c r="F6" s="11"/>
      <c r="G6" s="11"/>
      <c r="H6" s="173" t="s">
        <v>20</v>
      </c>
      <c r="I6" s="173"/>
      <c r="J6" s="174" t="e">
        <f>M23</f>
        <v>#REF!</v>
      </c>
      <c r="K6" s="174"/>
      <c r="L6" s="19"/>
      <c r="M6" s="20"/>
    </row>
    <row r="7" spans="1:13" x14ac:dyDescent="0.25">
      <c r="A7" s="63"/>
      <c r="B7" s="21" t="s">
        <v>45</v>
      </c>
      <c r="C7" s="21" t="str">
        <f>C6</f>
        <v>Prefeitura Municipal de Paim Filho - RS</v>
      </c>
      <c r="D7" s="22"/>
      <c r="E7" s="22"/>
      <c r="F7" s="23"/>
      <c r="G7" s="24"/>
      <c r="H7" s="19"/>
      <c r="I7" s="19"/>
      <c r="J7" s="19"/>
      <c r="K7" s="19"/>
      <c r="L7" s="19"/>
      <c r="M7" s="20"/>
    </row>
    <row r="8" spans="1:13" x14ac:dyDescent="0.25">
      <c r="A8" s="64"/>
      <c r="B8" s="21" t="s">
        <v>46</v>
      </c>
      <c r="C8" s="21"/>
      <c r="D8" s="22"/>
      <c r="E8" s="22"/>
      <c r="F8" s="23"/>
      <c r="G8" s="61"/>
      <c r="H8" s="19"/>
      <c r="I8" s="19"/>
      <c r="J8" s="19"/>
      <c r="K8" s="19"/>
      <c r="L8" s="19"/>
      <c r="M8" s="20"/>
    </row>
    <row r="9" spans="1:13" x14ac:dyDescent="0.25">
      <c r="A9" s="6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66"/>
    </row>
    <row r="10" spans="1:13" ht="15.75" x14ac:dyDescent="0.25">
      <c r="A10" s="26" t="s">
        <v>21</v>
      </c>
      <c r="B10" s="162" t="s">
        <v>22</v>
      </c>
      <c r="C10" s="163"/>
      <c r="D10" s="27" t="s">
        <v>23</v>
      </c>
      <c r="E10" s="27" t="s">
        <v>24</v>
      </c>
      <c r="F10" s="167" t="s">
        <v>25</v>
      </c>
      <c r="G10" s="168"/>
      <c r="H10" s="168"/>
      <c r="I10" s="168"/>
      <c r="J10" s="168"/>
      <c r="K10" s="168"/>
      <c r="L10" s="168"/>
      <c r="M10" s="169"/>
    </row>
    <row r="11" spans="1:13" ht="15.75" x14ac:dyDescent="0.25">
      <c r="A11" s="28"/>
      <c r="B11" s="160"/>
      <c r="C11" s="161"/>
      <c r="D11" s="27" t="s">
        <v>26</v>
      </c>
      <c r="E11" s="29" t="s">
        <v>27</v>
      </c>
      <c r="F11" s="170" t="s">
        <v>28</v>
      </c>
      <c r="G11" s="171"/>
      <c r="H11" s="170" t="s">
        <v>29</v>
      </c>
      <c r="I11" s="171"/>
      <c r="J11" s="170" t="s">
        <v>30</v>
      </c>
      <c r="K11" s="171"/>
      <c r="L11" s="170" t="s">
        <v>31</v>
      </c>
      <c r="M11" s="172"/>
    </row>
    <row r="12" spans="1:13" ht="15.75" x14ac:dyDescent="0.25">
      <c r="A12" s="30"/>
      <c r="B12" s="154"/>
      <c r="C12" s="155"/>
      <c r="D12" s="27"/>
      <c r="E12" s="27" t="s">
        <v>32</v>
      </c>
      <c r="F12" s="27" t="s">
        <v>26</v>
      </c>
      <c r="G12" s="27" t="s">
        <v>33</v>
      </c>
      <c r="H12" s="27" t="s">
        <v>26</v>
      </c>
      <c r="I12" s="27" t="s">
        <v>33</v>
      </c>
      <c r="J12" s="27" t="s">
        <v>26</v>
      </c>
      <c r="K12" s="27" t="s">
        <v>33</v>
      </c>
      <c r="L12" s="27" t="s">
        <v>26</v>
      </c>
      <c r="M12" s="31" t="s">
        <v>33</v>
      </c>
    </row>
    <row r="13" spans="1:13" ht="15.75" x14ac:dyDescent="0.25">
      <c r="A13" s="32">
        <v>1</v>
      </c>
      <c r="B13" s="158" t="str">
        <f>ORÇAMENTO!B7</f>
        <v>SERVIÇOS PRELIMINARES</v>
      </c>
      <c r="C13" s="159"/>
      <c r="D13" s="37" t="e">
        <f>IF($E$20=0, ,E13/$E$20)</f>
        <v>#REF!</v>
      </c>
      <c r="E13" s="38">
        <f>ORÇAMENTO!G7</f>
        <v>1642.5850559999999</v>
      </c>
      <c r="F13" s="39">
        <v>100</v>
      </c>
      <c r="G13" s="40">
        <f t="shared" ref="G13:G17" si="0">E13*(F13/100)</f>
        <v>1642.5850559999999</v>
      </c>
      <c r="H13" s="39"/>
      <c r="I13" s="40">
        <f t="shared" ref="I13:I17" si="1">E13*(H13/100)</f>
        <v>0</v>
      </c>
      <c r="J13" s="39"/>
      <c r="K13" s="40">
        <f t="shared" ref="K13:K17" si="2">E13*(J13/100)</f>
        <v>0</v>
      </c>
      <c r="L13" s="39"/>
      <c r="M13" s="41">
        <f t="shared" ref="M13:M16" si="3">E13*(L13/100)</f>
        <v>0</v>
      </c>
    </row>
    <row r="14" spans="1:13" ht="15.75" x14ac:dyDescent="0.25">
      <c r="A14" s="32">
        <v>2</v>
      </c>
      <c r="B14" s="158" t="e">
        <f>ORÇAMENTO!#REF!</f>
        <v>#REF!</v>
      </c>
      <c r="C14" s="159"/>
      <c r="D14" s="37" t="e">
        <f>IF($E$20=0, ,E14/$E$20)</f>
        <v>#REF!</v>
      </c>
      <c r="E14" s="38" t="e">
        <f>ORÇAMENTO!#REF!</f>
        <v>#REF!</v>
      </c>
      <c r="F14" s="39">
        <v>100</v>
      </c>
      <c r="G14" s="40" t="e">
        <f t="shared" si="0"/>
        <v>#REF!</v>
      </c>
      <c r="H14" s="39"/>
      <c r="I14" s="40" t="e">
        <f t="shared" si="1"/>
        <v>#REF!</v>
      </c>
      <c r="J14" s="39"/>
      <c r="K14" s="40" t="e">
        <f t="shared" si="2"/>
        <v>#REF!</v>
      </c>
      <c r="L14" s="39"/>
      <c r="M14" s="41" t="e">
        <f t="shared" si="3"/>
        <v>#REF!</v>
      </c>
    </row>
    <row r="15" spans="1:13" ht="15.75" x14ac:dyDescent="0.25">
      <c r="A15" s="32">
        <v>3</v>
      </c>
      <c r="B15" s="158" t="e">
        <f>ORÇAMENTO!#REF!</f>
        <v>#REF!</v>
      </c>
      <c r="C15" s="159"/>
      <c r="D15" s="37" t="e">
        <f>IF($E$20=0, ,E15/$E$20)</f>
        <v>#REF!</v>
      </c>
      <c r="E15" s="38" t="e">
        <f>ORÇAMENTO!#REF!</f>
        <v>#REF!</v>
      </c>
      <c r="F15" s="39">
        <v>50</v>
      </c>
      <c r="G15" s="40" t="e">
        <f t="shared" si="0"/>
        <v>#REF!</v>
      </c>
      <c r="H15" s="39">
        <v>50</v>
      </c>
      <c r="I15" s="40" t="e">
        <f t="shared" si="1"/>
        <v>#REF!</v>
      </c>
      <c r="J15" s="39">
        <v>0</v>
      </c>
      <c r="K15" s="40" t="e">
        <f t="shared" si="2"/>
        <v>#REF!</v>
      </c>
      <c r="L15" s="39"/>
      <c r="M15" s="41" t="e">
        <f t="shared" si="3"/>
        <v>#REF!</v>
      </c>
    </row>
    <row r="16" spans="1:13" ht="15.75" x14ac:dyDescent="0.25">
      <c r="A16" s="32">
        <v>4</v>
      </c>
      <c r="B16" s="158" t="e">
        <f>ORÇAMENTO!#REF!</f>
        <v>#REF!</v>
      </c>
      <c r="C16" s="159"/>
      <c r="D16" s="37" t="e">
        <f>IF($E$20=0, ,E16/$E$20)</f>
        <v>#REF!</v>
      </c>
      <c r="E16" s="38" t="e">
        <f>ORÇAMENTO!#REF!</f>
        <v>#REF!</v>
      </c>
      <c r="F16" s="39"/>
      <c r="G16" s="40" t="e">
        <f t="shared" si="0"/>
        <v>#REF!</v>
      </c>
      <c r="H16" s="39">
        <v>80</v>
      </c>
      <c r="I16" s="40" t="e">
        <f t="shared" si="1"/>
        <v>#REF!</v>
      </c>
      <c r="J16" s="39">
        <v>20</v>
      </c>
      <c r="K16" s="40" t="e">
        <f t="shared" si="2"/>
        <v>#REF!</v>
      </c>
      <c r="L16" s="39"/>
      <c r="M16" s="41" t="e">
        <f t="shared" si="3"/>
        <v>#REF!</v>
      </c>
    </row>
    <row r="17" spans="1:13" ht="15.75" x14ac:dyDescent="0.25">
      <c r="A17" s="32">
        <v>5</v>
      </c>
      <c r="B17" s="158" t="e">
        <f>ORÇAMENTO!#REF!</f>
        <v>#REF!</v>
      </c>
      <c r="C17" s="159"/>
      <c r="D17" s="37" t="e">
        <f>IF($E$20=0, ,E17/$E$20)</f>
        <v>#REF!</v>
      </c>
      <c r="E17" s="38" t="e">
        <f>ORÇAMENTO!#REF!</f>
        <v>#REF!</v>
      </c>
      <c r="F17" s="39"/>
      <c r="G17" s="40" t="e">
        <f t="shared" si="0"/>
        <v>#REF!</v>
      </c>
      <c r="H17" s="39">
        <v>25</v>
      </c>
      <c r="I17" s="40" t="e">
        <f t="shared" si="1"/>
        <v>#REF!</v>
      </c>
      <c r="J17" s="39">
        <v>25</v>
      </c>
      <c r="K17" s="40" t="e">
        <f t="shared" si="2"/>
        <v>#REF!</v>
      </c>
      <c r="L17" s="39">
        <v>50</v>
      </c>
      <c r="M17" s="41" t="e">
        <f>E17*(L17/100)</f>
        <v>#REF!</v>
      </c>
    </row>
    <row r="18" spans="1:13" ht="15.75" x14ac:dyDescent="0.25">
      <c r="A18" s="33"/>
      <c r="B18" s="156"/>
      <c r="C18" s="156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3" ht="15.75" x14ac:dyDescent="0.25">
      <c r="A19" s="26" t="s">
        <v>34</v>
      </c>
      <c r="B19" s="154" t="s">
        <v>35</v>
      </c>
      <c r="C19" s="155"/>
      <c r="D19" s="39"/>
      <c r="E19" s="39"/>
      <c r="F19" s="69" t="e">
        <f>SUMPRODUCT(F13:F17/100,D13:D17/100)*100</f>
        <v>#REF!</v>
      </c>
      <c r="G19" s="39" t="e">
        <f>SUM(G13:G17)</f>
        <v>#REF!</v>
      </c>
      <c r="H19" s="69" t="e">
        <f>SUMPRODUCT(H13:H17/100,D13:D17/100)*100</f>
        <v>#REF!</v>
      </c>
      <c r="I19" s="39" t="e">
        <f>SUM(I13:I17)</f>
        <v>#REF!</v>
      </c>
      <c r="J19" s="69" t="e">
        <f>SUMPRODUCT(J13:J17/100,D13:D17/100)*100</f>
        <v>#REF!</v>
      </c>
      <c r="K19" s="39" t="e">
        <f>SUM(K13:K17)</f>
        <v>#REF!</v>
      </c>
      <c r="L19" s="69" t="e">
        <f>SUMPRODUCT(L13:L17/100,D13:D17/100)*100</f>
        <v>#REF!</v>
      </c>
      <c r="M19" s="45" t="e">
        <f>SUM(M13:M17)</f>
        <v>#REF!</v>
      </c>
    </row>
    <row r="20" spans="1:13" ht="15.75" x14ac:dyDescent="0.25">
      <c r="A20" s="28" t="s">
        <v>36</v>
      </c>
      <c r="B20" s="154" t="s">
        <v>37</v>
      </c>
      <c r="C20" s="155"/>
      <c r="D20" s="44" t="e">
        <f>SUM(D13:D17)</f>
        <v>#REF!</v>
      </c>
      <c r="E20" s="39" t="e">
        <f>SUM(E13:E17)</f>
        <v>#REF!</v>
      </c>
      <c r="F20" s="69" t="e">
        <f>G20/$E$20</f>
        <v>#REF!</v>
      </c>
      <c r="G20" s="39" t="e">
        <f>G19</f>
        <v>#REF!</v>
      </c>
      <c r="H20" s="69" t="e">
        <f>I20/$E$20</f>
        <v>#REF!</v>
      </c>
      <c r="I20" s="39" t="e">
        <f>I19+G20</f>
        <v>#REF!</v>
      </c>
      <c r="J20" s="69" t="e">
        <f>K20/$E$20</f>
        <v>#REF!</v>
      </c>
      <c r="K20" s="39" t="e">
        <f>K19+I20</f>
        <v>#REF!</v>
      </c>
      <c r="L20" s="69" t="e">
        <f>M20/$E$20</f>
        <v>#REF!</v>
      </c>
      <c r="M20" s="45" t="e">
        <f>M19+K20</f>
        <v>#REF!</v>
      </c>
    </row>
    <row r="21" spans="1:13" ht="16.5" thickBot="1" x14ac:dyDescent="0.3">
      <c r="A21" s="67"/>
      <c r="B21" s="59"/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8"/>
    </row>
    <row r="22" spans="1:13" ht="15.75" x14ac:dyDescent="0.25">
      <c r="A22" s="47"/>
      <c r="B22" s="34"/>
      <c r="C22" s="34"/>
      <c r="D22" s="34"/>
      <c r="E22" s="34"/>
      <c r="F22" s="34"/>
      <c r="G22" s="34"/>
      <c r="H22" s="34"/>
      <c r="I22" s="34"/>
      <c r="J22" s="34"/>
      <c r="K22" s="150" t="s">
        <v>9</v>
      </c>
      <c r="L22" s="151"/>
      <c r="M22" s="35">
        <f>ORÇAMENTO!E3</f>
        <v>0.2041</v>
      </c>
    </row>
    <row r="23" spans="1:13" ht="16.5" thickBot="1" x14ac:dyDescent="0.3">
      <c r="A23" s="47"/>
      <c r="B23" s="48">
        <f>ORÇAMENTO!E4</f>
        <v>46098</v>
      </c>
      <c r="C23" s="48"/>
      <c r="D23" s="11"/>
      <c r="E23" s="11"/>
      <c r="F23" s="11"/>
      <c r="G23" s="11"/>
      <c r="H23" s="11"/>
      <c r="I23" s="11"/>
      <c r="J23" s="34"/>
      <c r="K23" s="152" t="s">
        <v>38</v>
      </c>
      <c r="L23" s="153"/>
      <c r="M23" s="36" t="e">
        <f>M20</f>
        <v>#REF!</v>
      </c>
    </row>
    <row r="24" spans="1:13" ht="15.75" x14ac:dyDescent="0.25">
      <c r="A24" s="49"/>
      <c r="B24" s="19"/>
      <c r="C24" s="19"/>
      <c r="D24" s="149" t="s">
        <v>39</v>
      </c>
      <c r="E24" s="149"/>
      <c r="F24" s="149"/>
      <c r="G24" s="149"/>
      <c r="H24" s="149"/>
      <c r="I24" s="149"/>
      <c r="J24" s="19"/>
      <c r="K24" s="50"/>
      <c r="L24" s="11"/>
      <c r="M24" s="51"/>
    </row>
    <row r="25" spans="1:13" ht="15.75" x14ac:dyDescent="0.25">
      <c r="A25" s="49"/>
      <c r="B25" s="19"/>
      <c r="C25" s="19"/>
      <c r="D25" s="148" t="s">
        <v>40</v>
      </c>
      <c r="E25" s="148"/>
      <c r="F25" s="148"/>
      <c r="G25" s="148"/>
      <c r="H25" s="148"/>
      <c r="I25" s="148"/>
      <c r="J25" s="52"/>
      <c r="K25" s="53"/>
      <c r="L25" s="11"/>
      <c r="M25" s="51"/>
    </row>
    <row r="26" spans="1:13" ht="15.75" x14ac:dyDescent="0.25">
      <c r="A26" s="49"/>
      <c r="B26" s="19"/>
      <c r="C26" s="19"/>
      <c r="D26" s="149" t="s">
        <v>41</v>
      </c>
      <c r="E26" s="149"/>
      <c r="F26" s="149"/>
      <c r="G26" s="149"/>
      <c r="H26" s="149"/>
      <c r="I26" s="149"/>
      <c r="J26" s="54"/>
      <c r="K26" s="55"/>
      <c r="L26" s="54"/>
      <c r="M26" s="20"/>
    </row>
    <row r="27" spans="1:13" x14ac:dyDescent="0.25">
      <c r="A27" s="25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51"/>
    </row>
    <row r="28" spans="1:13" x14ac:dyDescent="0.25">
      <c r="A28" s="2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1"/>
    </row>
    <row r="29" spans="1:13" ht="15.75" x14ac:dyDescent="0.25">
      <c r="A29" s="25"/>
      <c r="B29" s="11"/>
      <c r="C29" s="11"/>
      <c r="D29" s="149" t="s">
        <v>39</v>
      </c>
      <c r="E29" s="149"/>
      <c r="F29" s="149"/>
      <c r="G29" s="149"/>
      <c r="H29" s="149"/>
      <c r="I29" s="149"/>
      <c r="J29" s="11"/>
      <c r="K29" s="11"/>
      <c r="L29" s="149"/>
      <c r="M29" s="157"/>
    </row>
    <row r="30" spans="1:13" ht="15.75" x14ac:dyDescent="0.25">
      <c r="A30" s="25"/>
      <c r="B30" s="11"/>
      <c r="C30" s="11"/>
      <c r="D30" s="148" t="s">
        <v>42</v>
      </c>
      <c r="E30" s="148"/>
      <c r="F30" s="148"/>
      <c r="G30" s="148"/>
      <c r="H30" s="148"/>
      <c r="I30" s="148"/>
      <c r="J30" s="11"/>
      <c r="K30" s="11"/>
      <c r="L30" s="11"/>
      <c r="M30" s="51"/>
    </row>
    <row r="31" spans="1:13" ht="15.75" thickBot="1" x14ac:dyDescent="0.3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8"/>
    </row>
  </sheetData>
  <mergeCells count="28">
    <mergeCell ref="B13:C13"/>
    <mergeCell ref="B12:C12"/>
    <mergeCell ref="B11:C11"/>
    <mergeCell ref="B10:C10"/>
    <mergeCell ref="A2:M2"/>
    <mergeCell ref="F10:M10"/>
    <mergeCell ref="F11:G11"/>
    <mergeCell ref="H11:I11"/>
    <mergeCell ref="J11:K11"/>
    <mergeCell ref="L11:M11"/>
    <mergeCell ref="H6:I6"/>
    <mergeCell ref="J6:K6"/>
    <mergeCell ref="A1:M1"/>
    <mergeCell ref="D30:I30"/>
    <mergeCell ref="D29:I29"/>
    <mergeCell ref="K22:L22"/>
    <mergeCell ref="K23:L23"/>
    <mergeCell ref="D24:I24"/>
    <mergeCell ref="D25:I25"/>
    <mergeCell ref="B20:C20"/>
    <mergeCell ref="B19:C19"/>
    <mergeCell ref="B18:C18"/>
    <mergeCell ref="D26:I26"/>
    <mergeCell ref="L29:M29"/>
    <mergeCell ref="B17:C17"/>
    <mergeCell ref="B16:C16"/>
    <mergeCell ref="B15:C15"/>
    <mergeCell ref="B14:C14"/>
  </mergeCells>
  <printOptions horizontalCentered="1" verticalCentered="1"/>
  <pageMargins left="0.31496062992125984" right="0.31496062992125984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Maxxim Civil</cp:lastModifiedBy>
  <cp:lastPrinted>2026-03-17T19:28:54Z</cp:lastPrinted>
  <dcterms:created xsi:type="dcterms:W3CDTF">2022-11-04T13:35:34Z</dcterms:created>
  <dcterms:modified xsi:type="dcterms:W3CDTF">2026-03-18T20:09:39Z</dcterms:modified>
</cp:coreProperties>
</file>